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kristint\RKAS Pilv\Lepingute menetlus\Spetsialistide tabelid\LEPINGUD\YLEP 2020\MKM\EGT\Tartu mnt 85\Uus leping\"/>
    </mc:Choice>
  </mc:AlternateContent>
  <xr:revisionPtr revIDLastSave="0" documentId="13_ncr:1_{FA70AEA5-419F-4BEC-8A2D-24B1AFF097D1}" xr6:coauthVersionLast="44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Lisa 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8" i="1" l="1"/>
  <c r="G79" i="1" l="1"/>
  <c r="G11" i="1" l="1"/>
  <c r="G10" i="1"/>
  <c r="G9" i="1"/>
  <c r="G33" i="1" l="1"/>
  <c r="G71" i="1" l="1"/>
  <c r="G45" i="1" l="1"/>
  <c r="D56" i="1"/>
  <c r="G72" i="1"/>
  <c r="G56" i="1" l="1"/>
  <c r="G48" i="1"/>
  <c r="D47" i="1"/>
  <c r="G47" i="1" s="1"/>
  <c r="G43" i="1"/>
  <c r="G44" i="1"/>
  <c r="D46" i="1" l="1"/>
  <c r="G17" i="1"/>
  <c r="G16" i="1"/>
  <c r="D12" i="1"/>
  <c r="D11" i="1"/>
  <c r="D19" i="1" s="1"/>
  <c r="G29" i="1"/>
  <c r="D57" i="1" l="1"/>
  <c r="G57" i="1" s="1"/>
  <c r="G46" i="1"/>
  <c r="G15" i="1"/>
  <c r="G8" i="1" l="1"/>
  <c r="G42" i="1" l="1"/>
  <c r="G41" i="1"/>
  <c r="G70" i="1" l="1"/>
  <c r="G77" i="1" l="1"/>
  <c r="E76" i="1"/>
  <c r="D76" i="1"/>
  <c r="C76" i="1"/>
  <c r="E75" i="1"/>
  <c r="D75" i="1"/>
  <c r="G75" i="1" s="1"/>
  <c r="C75" i="1"/>
  <c r="G74" i="1"/>
  <c r="G69" i="1"/>
  <c r="G68" i="1"/>
  <c r="G67" i="1"/>
  <c r="G66" i="1"/>
  <c r="G65" i="1"/>
  <c r="G64" i="1"/>
  <c r="G63" i="1"/>
  <c r="G62" i="1"/>
  <c r="G61" i="1"/>
  <c r="G60" i="1"/>
  <c r="G59" i="1"/>
  <c r="G55" i="1"/>
  <c r="G54" i="1"/>
  <c r="G53" i="1"/>
  <c r="G52" i="1"/>
  <c r="G51" i="1"/>
  <c r="G50" i="1"/>
  <c r="G40" i="1"/>
  <c r="G39" i="1"/>
  <c r="G38" i="1"/>
  <c r="G37" i="1"/>
  <c r="G36" i="1"/>
  <c r="G35" i="1"/>
  <c r="D34" i="1"/>
  <c r="G34" i="1" s="1"/>
  <c r="D32" i="1"/>
  <c r="G32" i="1" s="1"/>
  <c r="G31" i="1"/>
  <c r="G30" i="1"/>
  <c r="G28" i="1"/>
  <c r="B26" i="1"/>
  <c r="G25" i="1"/>
  <c r="B25" i="1"/>
  <c r="G24" i="1"/>
  <c r="B24" i="1"/>
  <c r="G23" i="1"/>
  <c r="B23" i="1"/>
  <c r="G22" i="1"/>
  <c r="B22" i="1"/>
  <c r="G21" i="1"/>
  <c r="B21" i="1"/>
  <c r="G20" i="1"/>
  <c r="B20" i="1"/>
  <c r="G19" i="1"/>
  <c r="B19" i="1"/>
  <c r="B18" i="1"/>
  <c r="G14" i="1"/>
  <c r="G13" i="1"/>
  <c r="G12" i="1"/>
  <c r="D27" i="1"/>
  <c r="G27" i="1" s="1"/>
  <c r="G76" i="1" l="1"/>
  <c r="G80" i="1" l="1"/>
  <c r="G81" i="1" s="1"/>
  <c r="G82" i="1" s="1"/>
  <c r="G83" i="1" s="1"/>
  <c r="G84" i="1" l="1"/>
</calcChain>
</file>

<file path=xl/sharedStrings.xml><?xml version="1.0" encoding="utf-8"?>
<sst xmlns="http://schemas.openxmlformats.org/spreadsheetml/2006/main" count="227" uniqueCount="161">
  <si>
    <t xml:space="preserve">Kogus </t>
  </si>
  <si>
    <t xml:space="preserve">Ühik </t>
  </si>
  <si>
    <t xml:space="preserve">Ühikhind </t>
  </si>
  <si>
    <t>Summa</t>
  </si>
  <si>
    <t xml:space="preserve">Märkused </t>
  </si>
  <si>
    <t>LAMMUTUSTÖÖD</t>
  </si>
  <si>
    <t>Ruum 309 ja 318 vahelise ukseava tekitamine eeldusel, et lammutatava ava sein on laotud telliskivi sein</t>
  </si>
  <si>
    <t>tk</t>
  </si>
  <si>
    <t>Lekkivate katuseakende aknapalede lahti võtmine</t>
  </si>
  <si>
    <t>m2</t>
  </si>
  <si>
    <t>Vanade olemasolevate põrandaliistude eemaldus ja utiliseerimine</t>
  </si>
  <si>
    <t>jm</t>
  </si>
  <si>
    <t>Olemasoleva köögimööbli lammutus ja utiliseerimine</t>
  </si>
  <si>
    <t>Vanade olemasolevate valgustite demontaaž ja utiliseerimine</t>
  </si>
  <si>
    <t>EELTÖÖD</t>
  </si>
  <si>
    <t>Põrandate lihvimine ja tasandamine enne uue põrandakatte paigaldust</t>
  </si>
  <si>
    <t>Ruum 310, 312 ja 315 aknapalede veekindlaks tegemine</t>
  </si>
  <si>
    <t xml:space="preserve">Ruum 310,312 ja 315 akna ümbruste vahuga täitmine </t>
  </si>
  <si>
    <t xml:space="preserve">Ruum 310,312 ja 315 akna ümbruste kilede teipimine </t>
  </si>
  <si>
    <t>Põrandate kinni katmine ruumides, kus põrandakate vahetusse ei lähe</t>
  </si>
  <si>
    <t xml:space="preserve">Seinte värvimistööde eelne puhastamine/lihvimine/karestamine </t>
  </si>
  <si>
    <t>Radikate eemaldamine värvimistööde teostamiseks</t>
  </si>
  <si>
    <t>EHITUSTÖÖD</t>
  </si>
  <si>
    <t>Uute põrandaliistude paigaldus</t>
  </si>
  <si>
    <t>Ruum 302 läbipääsu ukse paigaldus</t>
  </si>
  <si>
    <t>Ruum 302 läbipääsu ukse kohale seina ehitus konstruktiivse laeni</t>
  </si>
  <si>
    <t xml:space="preserve">Ruum 318 trepikoja kinni ehitamine </t>
  </si>
  <si>
    <t>kips+karkass+vill</t>
  </si>
  <si>
    <t>Ruum 318 ja 309 vahelise ava palede kinni ehitamine</t>
  </si>
  <si>
    <t>Ruum 318 ja 310 vahelise ukse paigaldus</t>
  </si>
  <si>
    <t>Ruum 310 klaassein, koos paigaldusega</t>
  </si>
  <si>
    <t>kmpl</t>
  </si>
  <si>
    <t>Ruum 310 klaasseinte jätkamine seinaga konstruktiivse laeni</t>
  </si>
  <si>
    <t>Ruum 318 ja 310 vahelise vana ukse koha palede taastamine</t>
  </si>
  <si>
    <t>Punktis 1.3 mainitud aknapalede kipsiga katmine</t>
  </si>
  <si>
    <t>Uue köögimööbli paigaldus+tarne</t>
  </si>
  <si>
    <t>VIIMISTLUSTÖÖD</t>
  </si>
  <si>
    <t>Kaares aknapalede värvimistööd</t>
  </si>
  <si>
    <t>Ruum 309 ja 318 vahelise uue ava palede viimistlemine+värvimine</t>
  </si>
  <si>
    <t>Ruum 318 ja 310 vahelise vana ukse koha palede viimistlemine+värvimine</t>
  </si>
  <si>
    <t>ELEKTRI JA NÕRKVOOLUTÖÖD</t>
  </si>
  <si>
    <t xml:space="preserve">Ruum 305 lisa töökoha tekitamine </t>
  </si>
  <si>
    <t>Kaablite ja kaablikarbikute paigaldus</t>
  </si>
  <si>
    <t>Ruum 306 lisa töökoha tekitamine</t>
  </si>
  <si>
    <t>Ruum 307 lisa töökoha tekitamine</t>
  </si>
  <si>
    <t>Ruum 310 kahe lisa töökoha tekitamine</t>
  </si>
  <si>
    <t>Ruum 312 lisa töökoha tekitamine</t>
  </si>
  <si>
    <t>Ruum 313 lisa töökoha tekitamine</t>
  </si>
  <si>
    <t>Ruum 314 lisa töökoha tekitamine</t>
  </si>
  <si>
    <t>Ruum 317 kahe lisa töökoha tekitamine</t>
  </si>
  <si>
    <t>Uute valgustite paigaldus+tarne</t>
  </si>
  <si>
    <t>Valgusti hind ca 35eur, valgusti arv hetkel indikatiivne</t>
  </si>
  <si>
    <t>Fono ekraani paigaldus ruum 303 koridori poolsele seinale</t>
  </si>
  <si>
    <t>Ruum 317 ukse magneti ja kaardilugeja paigaldus</t>
  </si>
  <si>
    <t>Valgusarvutuse teostamine</t>
  </si>
  <si>
    <t>Transport materjalidele</t>
  </si>
  <si>
    <t xml:space="preserve">Maksumus kokku ilma käibemaksuta 20% </t>
  </si>
  <si>
    <t>Käibemaks 20%</t>
  </si>
  <si>
    <t xml:space="preserve">Maksumus kokku käibemaksuga 20% </t>
  </si>
  <si>
    <t xml:space="preserve">Lagede viimistlustööd </t>
  </si>
  <si>
    <t xml:space="preserve">Seinte viimistlustööd </t>
  </si>
  <si>
    <t>Aknapalede viimistlustööd</t>
  </si>
  <si>
    <t>Vana olemasoleva põrandakatte eemaldamine ja utiliseerimine</t>
  </si>
  <si>
    <t>Prügi utiliseerimine, koristamine, rekonstrueeritavatest ruumidest ehituseks mööbli teisaldamine ning peale töid tagasi paigaldamine.</t>
  </si>
  <si>
    <t>Koridori lisaukse läbipääsu ehitus</t>
  </si>
  <si>
    <t>Protégé kontroller, kaardilugeja, tööaeg</t>
  </si>
  <si>
    <t>Tuletõrje veekasti eemaldus</t>
  </si>
  <si>
    <t>Ventilatsiooni ümber tegemine ruumis 310</t>
  </si>
  <si>
    <t>Põrandaliistu hind ca 2eur/jm</t>
  </si>
  <si>
    <t>Põrandakatte hind ca 10eur/m2</t>
  </si>
  <si>
    <t>1.8</t>
  </si>
  <si>
    <t>1.1</t>
  </si>
  <si>
    <t>1.2</t>
  </si>
  <si>
    <t>1.3</t>
  </si>
  <si>
    <t>1.4</t>
  </si>
  <si>
    <t>1.5</t>
  </si>
  <si>
    <t>1.6</t>
  </si>
  <si>
    <t>1.7</t>
  </si>
  <si>
    <t>Ruum 309 ja 302 vahelise ukse demonteerimine ja ukseava suuremaks lõhkumine</t>
  </si>
  <si>
    <t>Arvestatud ukse demontaaz, utiliseerimine, kipspalede maksimum laiusele lahti lõhkumine. Ei sisalda kiviseina lõhkumist.</t>
  </si>
  <si>
    <t>Ruum 302 ja 309 vahelise ukse pale kipsitööd</t>
  </si>
  <si>
    <t>Uue PVC põrandakatte paigaldus</t>
  </si>
  <si>
    <t>Ruum 305 vaipkatte paigaldus</t>
  </si>
  <si>
    <t>Vaipkate BetaP Larix hall</t>
  </si>
  <si>
    <t>1.9</t>
  </si>
  <si>
    <t>Ruum 345 ja koridori vahelise seina lammutamine</t>
  </si>
  <si>
    <t>Ruum 310 ja 318 vahelise ukse eemaldus ja utiliseerimine, ruum 345 ukse demontaaz</t>
  </si>
  <si>
    <t>1.10</t>
  </si>
  <si>
    <t>Ruumi 345a trapi ja kanali sisselõhkumine</t>
  </si>
  <si>
    <t>Dushi alusvanni ehitamine ruumi 345a</t>
  </si>
  <si>
    <t>Ruumi 345a 2+2 kipsseinte ehitus</t>
  </si>
  <si>
    <t>Ruumi 345 2+2 kipsseina ehitus</t>
  </si>
  <si>
    <t>Ruum 345a uksed 700x2100mm, koos paigaldusega</t>
  </si>
  <si>
    <t>Ruum 345a plaatimistööd, koos hüdroisolatsiooniga</t>
  </si>
  <si>
    <t>5.7</t>
  </si>
  <si>
    <t>San tehnilised tööd</t>
  </si>
  <si>
    <t>Ruumi 345a valgustuse paigaldus, koos kaabeldusega</t>
  </si>
  <si>
    <t>Kasutatakse ära 2.korruselt eemaldatud ja säilitatud uks</t>
  </si>
  <si>
    <t>Hind hetkel umbkaudne kuid vajalik oleks koostada joonis ning täpsustada tehnika, siis täpsustub ka hind.</t>
  </si>
  <si>
    <t>Kööki lisa pistikupesade tekitamine, koos kaabeldusega.</t>
  </si>
  <si>
    <t>Arvestuslikult plaatkatete hind ca 15eur/m2. Plaatimisel arvestatud umbkaudselt m2 dushiruumi seinad, põrand, eesruumi põrand</t>
  </si>
  <si>
    <t>Ruum 345 ja 345a uute kipsseinte viimistlustööd</t>
  </si>
  <si>
    <t>Ruum 318 trepikojas Tuletõkkeklaas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</si>
  <si>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</si>
  <si>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</si>
  <si>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</si>
  <si>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</si>
  <si>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</si>
  <si>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</si>
  <si>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</si>
  <si>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</si>
  <si>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</si>
  <si>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</si>
  <si>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</t>
  </si>
  <si>
    <t>3.2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</si>
  <si>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</si>
  <si>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</si>
  <si>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</si>
  <si>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</si>
  <si>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</si>
  <si>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</si>
  <si>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</si>
  <si>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</si>
  <si>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</si>
  <si>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</si>
  <si>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5.1</t>
  </si>
  <si>
    <t>5.2</t>
  </si>
  <si>
    <t>5.3</t>
  </si>
  <si>
    <t>5.4</t>
  </si>
  <si>
    <t>5.5</t>
  </si>
  <si>
    <t>5.6</t>
  </si>
  <si>
    <t>5.8</t>
  </si>
  <si>
    <t>6.1</t>
  </si>
  <si>
    <t>6.2</t>
  </si>
  <si>
    <t>6.3</t>
  </si>
  <si>
    <t>6.4</t>
  </si>
  <si>
    <t>Reserv 10%</t>
  </si>
  <si>
    <t>Kokku koos reserviga</t>
  </si>
  <si>
    <t>KOKKU</t>
  </si>
  <si>
    <t>Lisa nr 1</t>
  </si>
  <si>
    <t>Parendustööde loetelu ja eeldatav maksumus - Tartu mnt 85, Tallinn</t>
  </si>
  <si>
    <t>Jrk nr</t>
  </si>
  <si>
    <t>Töö nimetus</t>
  </si>
  <si>
    <t>PLATSIKULUD</t>
  </si>
  <si>
    <t>RKASi projektijuhtimise kulu 7%</t>
  </si>
  <si>
    <t>Üürilepingu nr KPJ-4/2020-215 lisale nr 6.1</t>
  </si>
  <si>
    <t>ca 8m2 kiviseina</t>
  </si>
  <si>
    <t>4.1</t>
  </si>
  <si>
    <t>4.2</t>
  </si>
  <si>
    <t>4.3</t>
  </si>
  <si>
    <t>4.4</t>
  </si>
  <si>
    <t>4.5</t>
  </si>
  <si>
    <t>4.6</t>
  </si>
  <si>
    <t>4.7</t>
  </si>
  <si>
    <t>4.8</t>
  </si>
  <si>
    <t>5.9</t>
  </si>
  <si>
    <t>5.10</t>
  </si>
  <si>
    <t>5.11</t>
  </si>
  <si>
    <t>5.12</t>
  </si>
  <si>
    <t>5.13</t>
  </si>
  <si>
    <t>5.14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</si>
</sst>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.0\ &quot;€&quot;"/>
  </numFmts>
  <fonts count="15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b/>
      <sz val="10"/>
      <name val="Calibri"/>
      <family val="2"/>
      <charset val="186"/>
      <scheme val="minor"/>
    </font>
    <font>
      <u/>
      <sz val="10"/>
      <name val="Calibri"/>
      <family val="2"/>
      <charset val="186"/>
      <scheme val="minor"/>
    </font>
    <font>
      <u/>
      <sz val="10"/>
      <color theme="10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</cellStyleXfs>
  <cellXfs count="109">
    <xf numFmtId="0" fontId="0" fillId="0" borderId="0" xfId="0"/>
    <xf numFmtId="0" fontId="1" fillId="0" borderId="0" xfId="0" applyFont="1" applyFill="1"/>
    <xf numFmtId="0" fontId="3" fillId="0" borderId="9" xfId="0" applyNumberFormat="1" applyFont="1" applyFill="1" applyBorder="1" applyAlignment="1" applyProtection="1">
      <alignment horizontal="left" vertical="top" wrapText="1"/>
    </xf>
    <xf numFmtId="2" fontId="4" fillId="0" borderId="9" xfId="0" applyNumberFormat="1" applyFont="1" applyFill="1" applyBorder="1" applyAlignment="1" applyProtection="1">
      <alignment horizontal="center" wrapText="1"/>
    </xf>
    <xf numFmtId="0" fontId="4" fillId="0" borderId="9" xfId="0" applyFont="1" applyFill="1" applyBorder="1" applyAlignment="1" applyProtection="1">
      <alignment horizontal="center" wrapText="1"/>
      <protection locked="0"/>
    </xf>
    <xf numFmtId="44" fontId="4" fillId="0" borderId="9" xfId="1" applyFont="1" applyFill="1" applyBorder="1" applyAlignment="1" applyProtection="1">
      <alignment horizontal="center" wrapText="1"/>
      <protection locked="0"/>
    </xf>
    <xf numFmtId="164" fontId="4" fillId="0" borderId="9" xfId="1" applyNumberFormat="1" applyFont="1" applyFill="1" applyBorder="1" applyAlignment="1" applyProtection="1">
      <alignment horizontal="center" wrapText="1"/>
      <protection locked="0"/>
    </xf>
    <xf numFmtId="0" fontId="3" fillId="2" borderId="9" xfId="0" applyNumberFormat="1" applyFont="1" applyFill="1" applyBorder="1" applyAlignment="1" applyProtection="1">
      <alignment horizontal="left" vertical="top" wrapText="1"/>
    </xf>
    <xf numFmtId="2" fontId="4" fillId="2" borderId="9" xfId="0" applyNumberFormat="1" applyFont="1" applyFill="1" applyBorder="1" applyAlignment="1" applyProtection="1">
      <alignment horizontal="center" wrapText="1"/>
    </xf>
    <xf numFmtId="0" fontId="4" fillId="2" borderId="9" xfId="0" applyFont="1" applyFill="1" applyBorder="1" applyAlignment="1" applyProtection="1">
      <alignment horizontal="center" wrapText="1"/>
      <protection locked="0"/>
    </xf>
    <xf numFmtId="44" fontId="4" fillId="2" borderId="9" xfId="1" applyFont="1" applyFill="1" applyBorder="1" applyAlignment="1" applyProtection="1">
      <alignment horizontal="center" wrapText="1"/>
      <protection locked="0"/>
    </xf>
    <xf numFmtId="3" fontId="3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/>
    <xf numFmtId="0" fontId="4" fillId="0" borderId="0" xfId="0" applyFont="1" applyFill="1" applyAlignment="1" applyProtection="1">
      <alignment wrapText="1"/>
    </xf>
    <xf numFmtId="2" fontId="4" fillId="0" borderId="0" xfId="0" applyNumberFormat="1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 wrapText="1"/>
      <protection locked="0"/>
    </xf>
    <xf numFmtId="0" fontId="1" fillId="0" borderId="0" xfId="0" applyFont="1"/>
    <xf numFmtId="0" fontId="3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165" fontId="1" fillId="0" borderId="0" xfId="0" applyNumberFormat="1" applyFont="1"/>
    <xf numFmtId="0" fontId="3" fillId="0" borderId="0" xfId="0" applyFont="1" applyAlignment="1">
      <alignment horizontal="left" wrapText="1"/>
    </xf>
    <xf numFmtId="3" fontId="8" fillId="0" borderId="0" xfId="0" applyNumberFormat="1" applyFont="1"/>
    <xf numFmtId="3" fontId="9" fillId="0" borderId="0" xfId="2" applyNumberFormat="1" applyFont="1" applyAlignment="1" applyProtection="1"/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center" wrapText="1"/>
    </xf>
    <xf numFmtId="2" fontId="4" fillId="0" borderId="0" xfId="0" applyNumberFormat="1" applyFon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11" fillId="0" borderId="0" xfId="3" applyFont="1" applyAlignment="1">
      <alignment horizontal="right"/>
    </xf>
    <xf numFmtId="0" fontId="12" fillId="0" borderId="0" xfId="3" applyFont="1" applyAlignment="1">
      <alignment horizontal="right"/>
    </xf>
    <xf numFmtId="0" fontId="8" fillId="3" borderId="6" xfId="0" applyNumberFormat="1" applyFont="1" applyFill="1" applyBorder="1" applyAlignment="1" applyProtection="1">
      <alignment horizontal="left" vertical="top" wrapText="1"/>
    </xf>
    <xf numFmtId="2" fontId="4" fillId="3" borderId="6" xfId="0" applyNumberFormat="1" applyFont="1" applyFill="1" applyBorder="1" applyAlignment="1" applyProtection="1">
      <alignment horizontal="center" wrapText="1"/>
    </xf>
    <xf numFmtId="0" fontId="4" fillId="3" borderId="6" xfId="0" applyFont="1" applyFill="1" applyBorder="1" applyAlignment="1" applyProtection="1">
      <alignment horizontal="center" wrapText="1"/>
      <protection locked="0"/>
    </xf>
    <xf numFmtId="44" fontId="4" fillId="3" borderId="6" xfId="1" applyFont="1" applyFill="1" applyBorder="1" applyAlignment="1" applyProtection="1">
      <alignment horizontal="center" wrapText="1"/>
      <protection locked="0"/>
    </xf>
    <xf numFmtId="44" fontId="4" fillId="3" borderId="7" xfId="1" applyFont="1" applyFill="1" applyBorder="1" applyAlignment="1" applyProtection="1">
      <alignment horizontal="center" wrapText="1"/>
      <protection locked="0"/>
    </xf>
    <xf numFmtId="3" fontId="5" fillId="3" borderId="5" xfId="0" applyNumberFormat="1" applyFont="1" applyFill="1" applyBorder="1" applyAlignment="1">
      <alignment horizontal="left"/>
    </xf>
    <xf numFmtId="4" fontId="12" fillId="0" borderId="0" xfId="4" applyNumberFormat="1" applyFont="1" applyAlignment="1">
      <alignment horizontal="right"/>
    </xf>
    <xf numFmtId="0" fontId="1" fillId="3" borderId="8" xfId="0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left" wrapText="1"/>
    </xf>
    <xf numFmtId="3" fontId="9" fillId="0" borderId="0" xfId="2" applyNumberFormat="1" applyFont="1" applyBorder="1" applyAlignment="1" applyProtection="1"/>
    <xf numFmtId="0" fontId="3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Fill="1" applyBorder="1" applyAlignment="1">
      <alignment vertical="center"/>
    </xf>
    <xf numFmtId="3" fontId="10" fillId="0" borderId="0" xfId="2" applyNumberFormat="1" applyFont="1" applyBorder="1" applyAlignment="1" applyProtection="1"/>
    <xf numFmtId="3" fontId="1" fillId="0" borderId="0" xfId="0" applyNumberFormat="1" applyFont="1" applyFill="1" applyBorder="1"/>
    <xf numFmtId="165" fontId="1" fillId="0" borderId="0" xfId="0" applyNumberFormat="1" applyFont="1" applyBorder="1" applyAlignment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2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4" fontId="1" fillId="0" borderId="17" xfId="1" applyFont="1" applyFill="1" applyBorder="1"/>
    <xf numFmtId="44" fontId="5" fillId="0" borderId="17" xfId="1" applyFont="1" applyFill="1" applyBorder="1"/>
    <xf numFmtId="44" fontId="1" fillId="0" borderId="19" xfId="1" applyFont="1" applyFill="1" applyBorder="1"/>
    <xf numFmtId="44" fontId="5" fillId="0" borderId="22" xfId="1" applyFont="1" applyFill="1" applyBorder="1"/>
    <xf numFmtId="49" fontId="1" fillId="0" borderId="18" xfId="0" applyNumberFormat="1" applyFont="1" applyFill="1" applyBorder="1"/>
    <xf numFmtId="0" fontId="1" fillId="0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49" fontId="1" fillId="2" borderId="18" xfId="0" applyNumberFormat="1" applyFont="1" applyFill="1" applyBorder="1"/>
    <xf numFmtId="49" fontId="1" fillId="2" borderId="20" xfId="0" applyNumberFormat="1" applyFont="1" applyFill="1" applyBorder="1"/>
    <xf numFmtId="0" fontId="3" fillId="0" borderId="21" xfId="0" applyNumberFormat="1" applyFont="1" applyFill="1" applyBorder="1" applyAlignment="1" applyProtection="1">
      <alignment horizontal="left" vertical="top" wrapText="1"/>
    </xf>
    <xf numFmtId="2" fontId="4" fillId="0" borderId="21" xfId="0" applyNumberFormat="1" applyFont="1" applyFill="1" applyBorder="1" applyAlignment="1" applyProtection="1">
      <alignment horizontal="center" wrapText="1"/>
    </xf>
    <xf numFmtId="0" fontId="4" fillId="0" borderId="21" xfId="0" applyFont="1" applyFill="1" applyBorder="1" applyAlignment="1" applyProtection="1">
      <alignment horizontal="center" wrapText="1"/>
      <protection locked="0"/>
    </xf>
    <xf numFmtId="44" fontId="4" fillId="0" borderId="21" xfId="1" applyFont="1" applyFill="1" applyBorder="1" applyAlignment="1" applyProtection="1">
      <alignment horizontal="center" wrapText="1"/>
      <protection locked="0"/>
    </xf>
    <xf numFmtId="164" fontId="4" fillId="0" borderId="21" xfId="1" applyNumberFormat="1" applyFont="1" applyFill="1" applyBorder="1" applyAlignment="1" applyProtection="1">
      <alignment horizontal="center" wrapText="1"/>
      <protection locked="0"/>
    </xf>
    <xf numFmtId="0" fontId="1" fillId="2" borderId="22" xfId="0" applyFont="1" applyFill="1" applyBorder="1" applyAlignment="1">
      <alignment horizontal="center" vertical="center" wrapText="1"/>
    </xf>
    <xf numFmtId="0" fontId="8" fillId="3" borderId="10" xfId="0" applyNumberFormat="1" applyFont="1" applyFill="1" applyBorder="1" applyAlignment="1" applyProtection="1">
      <alignment horizontal="left" vertical="top" wrapText="1"/>
    </xf>
    <xf numFmtId="2" fontId="4" fillId="3" borderId="10" xfId="0" applyNumberFormat="1" applyFont="1" applyFill="1" applyBorder="1" applyAlignment="1" applyProtection="1">
      <alignment horizontal="center" wrapText="1"/>
    </xf>
    <xf numFmtId="0" fontId="4" fillId="3" borderId="10" xfId="0" applyFont="1" applyFill="1" applyBorder="1" applyAlignment="1" applyProtection="1">
      <alignment horizontal="center" wrapText="1"/>
      <protection locked="0"/>
    </xf>
    <xf numFmtId="44" fontId="4" fillId="3" borderId="10" xfId="1" applyFont="1" applyFill="1" applyBorder="1" applyAlignment="1" applyProtection="1">
      <alignment horizontal="center" wrapText="1"/>
      <protection locked="0"/>
    </xf>
    <xf numFmtId="164" fontId="4" fillId="3" borderId="10" xfId="1" applyNumberFormat="1" applyFont="1" applyFill="1" applyBorder="1" applyAlignment="1" applyProtection="1">
      <alignment horizontal="center" wrapText="1"/>
      <protection locked="0"/>
    </xf>
    <xf numFmtId="0" fontId="1" fillId="3" borderId="17" xfId="0" applyFont="1" applyFill="1" applyBorder="1" applyAlignment="1">
      <alignment horizontal="center" vertical="center" wrapText="1"/>
    </xf>
    <xf numFmtId="49" fontId="1" fillId="0" borderId="20" xfId="0" applyNumberFormat="1" applyFont="1" applyFill="1" applyBorder="1"/>
    <xf numFmtId="0" fontId="1" fillId="0" borderId="22" xfId="0" applyFont="1" applyFill="1" applyBorder="1" applyAlignment="1">
      <alignment horizontal="center" vertical="center" wrapText="1"/>
    </xf>
    <xf numFmtId="0" fontId="8" fillId="3" borderId="14" xfId="0" applyNumberFormat="1" applyFont="1" applyFill="1" applyBorder="1" applyAlignment="1" applyProtection="1">
      <alignment horizontal="left" vertical="top" wrapText="1"/>
    </xf>
    <xf numFmtId="2" fontId="4" fillId="3" borderId="14" xfId="0" applyNumberFormat="1" applyFont="1" applyFill="1" applyBorder="1" applyAlignment="1" applyProtection="1">
      <alignment horizontal="center" wrapText="1"/>
    </xf>
    <xf numFmtId="0" fontId="4" fillId="3" borderId="14" xfId="0" applyFont="1" applyFill="1" applyBorder="1" applyAlignment="1" applyProtection="1">
      <alignment horizontal="center" wrapText="1"/>
      <protection locked="0"/>
    </xf>
    <xf numFmtId="44" fontId="4" fillId="3" borderId="14" xfId="1" applyFont="1" applyFill="1" applyBorder="1" applyAlignment="1" applyProtection="1">
      <alignment horizontal="center" wrapText="1"/>
      <protection locked="0"/>
    </xf>
    <xf numFmtId="164" fontId="4" fillId="3" borderId="14" xfId="1" applyNumberFormat="1" applyFont="1" applyFill="1" applyBorder="1" applyAlignment="1" applyProtection="1">
      <alignment horizontal="center" wrapText="1"/>
      <protection locked="0"/>
    </xf>
    <xf numFmtId="0" fontId="1" fillId="3" borderId="15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/>
    <xf numFmtId="0" fontId="13" fillId="0" borderId="2" xfId="0" applyFont="1" applyFill="1" applyBorder="1" applyAlignment="1" applyProtection="1">
      <alignment wrapText="1"/>
    </xf>
    <xf numFmtId="2" fontId="13" fillId="0" borderId="2" xfId="0" applyNumberFormat="1" applyFont="1" applyFill="1" applyBorder="1" applyAlignment="1" applyProtection="1">
      <alignment horizontal="center" wrapText="1"/>
    </xf>
    <xf numFmtId="0" fontId="13" fillId="0" borderId="2" xfId="0" applyFont="1" applyFill="1" applyBorder="1" applyAlignment="1" applyProtection="1">
      <alignment horizontal="center" wrapText="1"/>
      <protection locked="0"/>
    </xf>
    <xf numFmtId="0" fontId="13" fillId="0" borderId="3" xfId="0" applyFont="1" applyFill="1" applyBorder="1" applyAlignment="1" applyProtection="1">
      <alignment horizontal="center" wrapText="1"/>
      <protection locked="0"/>
    </xf>
    <xf numFmtId="0" fontId="5" fillId="0" borderId="4" xfId="0" applyFont="1" applyFill="1" applyBorder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0" fontId="5" fillId="0" borderId="23" xfId="0" applyFont="1" applyFill="1" applyBorder="1" applyAlignment="1">
      <alignment horizontal="right"/>
    </xf>
    <xf numFmtId="0" fontId="5" fillId="0" borderId="10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right"/>
    </xf>
    <xf numFmtId="0" fontId="5" fillId="0" borderId="20" xfId="0" applyFont="1" applyFill="1" applyBorder="1" applyAlignment="1">
      <alignment horizontal="right"/>
    </xf>
    <xf numFmtId="0" fontId="5" fillId="0" borderId="21" xfId="0" applyFont="1" applyFill="1" applyBorder="1" applyAlignment="1">
      <alignment horizontal="right"/>
    </xf>
    <xf numFmtId="0" fontId="1" fillId="0" borderId="16" xfId="0" applyFont="1" applyFill="1" applyBorder="1" applyAlignment="1">
      <alignment horizontal="right" indent="2"/>
    </xf>
    <xf numFmtId="0" fontId="1" fillId="0" borderId="11" xfId="0" applyFont="1" applyFill="1" applyBorder="1" applyAlignment="1">
      <alignment horizontal="right" indent="2"/>
    </xf>
    <xf numFmtId="0" fontId="1" fillId="0" borderId="12" xfId="0" applyFont="1" applyFill="1" applyBorder="1" applyAlignment="1">
      <alignment horizontal="right" indent="2"/>
    </xf>
    <xf numFmtId="0" fontId="5" fillId="0" borderId="16" xfId="0" applyFont="1" applyFill="1" applyBorder="1" applyAlignment="1">
      <alignment horizontal="right" indent="2"/>
    </xf>
    <xf numFmtId="0" fontId="5" fillId="0" borderId="11" xfId="0" applyFont="1" applyFill="1" applyBorder="1" applyAlignment="1">
      <alignment horizontal="right" indent="2"/>
    </xf>
    <xf numFmtId="0" fontId="5" fillId="0" borderId="12" xfId="0" applyFont="1" applyFill="1" applyBorder="1" applyAlignment="1">
      <alignment horizontal="right" indent="2"/>
    </xf>
    <xf numFmtId="0" fontId="5" fillId="3" borderId="13" xfId="0" applyNumberFormat="1" applyFont="1" applyFill="1" applyBorder="1" applyAlignment="1">
      <alignment horizontal="left"/>
    </xf>
    <xf numFmtId="3" fontId="1" fillId="0" borderId="18" xfId="0" applyNumberFormat="1" applyFont="1" applyFill="1" applyBorder="1" applyAlignment="1">
      <alignment horizontal="left"/>
    </xf>
    <xf numFmtId="3" fontId="1" fillId="0" borderId="20" xfId="0" applyNumberFormat="1" applyFont="1" applyFill="1" applyBorder="1" applyAlignment="1">
      <alignment horizontal="left"/>
    </xf>
    <xf numFmtId="3" fontId="5" fillId="3" borderId="13" xfId="0" applyNumberFormat="1" applyFont="1" applyFill="1" applyBorder="1" applyAlignment="1">
      <alignment horizontal="left"/>
    </xf>
    <xf numFmtId="49" fontId="1" fillId="0" borderId="18" xfId="0" applyNumberFormat="1" applyFont="1" applyFill="1" applyBorder="1" applyAlignment="1">
      <alignment horizontal="left"/>
    </xf>
    <xf numFmtId="49" fontId="1" fillId="0" borderId="20" xfId="0" applyNumberFormat="1" applyFont="1" applyFill="1" applyBorder="1" applyAlignment="1">
      <alignment horizontal="left"/>
    </xf>
    <xf numFmtId="3" fontId="5" fillId="3" borderId="23" xfId="0" applyNumberFormat="1" applyFont="1" applyFill="1" applyBorder="1" applyAlignment="1">
      <alignment horizontal="left"/>
    </xf>
  </cellXfs>
  <cellStyles count="5">
    <cellStyle name="Currency 2" xfId="1" xr:uid="{00000000-0005-0000-0000-000000000000}"/>
    <cellStyle name="Hüperlink" xfId="2" builtinId="8"/>
    <cellStyle name="Normaallaad" xfId="0" builtinId="0"/>
    <cellStyle name="Normaallaad 4" xfId="3" xr:uid="{11E76DA2-C542-4A32-B827-E9377319DC03}"/>
    <cellStyle name="Normaallaad 4 2" xfId="4" xr:uid="{9A10EB54-560F-4C13-BD3F-6185336B1C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sutaja/AppData/Local/Microsoft/Windows/INetCache/Content.Outlook/FWO2J200/Tartu%20RKAS%203.korru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 "/>
      <sheetName val="eelarve Rats tabel"/>
      <sheetName val="Hinnapakkumine"/>
      <sheetName val="Sheet1"/>
      <sheetName val="Rats tabel"/>
      <sheetName val="Platsikulud "/>
      <sheetName val="Hinnapakkumine eel_mahud"/>
    </sheetNames>
    <sheetDataSet>
      <sheetData sheetId="0" refreshError="1">
        <row r="10">
          <cell r="A10" t="str">
            <v>1.1</v>
          </cell>
        </row>
        <row r="37">
          <cell r="A37" t="str">
            <v>2</v>
          </cell>
        </row>
        <row r="38">
          <cell r="A38" t="str">
            <v>2.1</v>
          </cell>
        </row>
        <row r="41">
          <cell r="A41" t="str">
            <v>2.2</v>
          </cell>
        </row>
        <row r="44">
          <cell r="A44" t="str">
            <v>2.3</v>
          </cell>
        </row>
        <row r="47">
          <cell r="A47" t="str">
            <v>2.4</v>
          </cell>
        </row>
        <row r="50">
          <cell r="A50" t="str">
            <v>2.5</v>
          </cell>
        </row>
        <row r="53">
          <cell r="A53" t="str">
            <v>2.6</v>
          </cell>
        </row>
        <row r="56">
          <cell r="A56" t="str">
            <v>2.7</v>
          </cell>
        </row>
        <row r="65">
          <cell r="A65" t="str">
            <v>3</v>
          </cell>
        </row>
        <row r="210">
          <cell r="B210" t="str">
            <v>Platsikulud</v>
          </cell>
          <cell r="C210">
            <v>1</v>
          </cell>
          <cell r="D210" t="str">
            <v>kmpl</v>
          </cell>
        </row>
        <row r="212">
          <cell r="B212" t="str">
            <v>Objekti juhtimiskulud</v>
          </cell>
          <cell r="C212">
            <v>1</v>
          </cell>
          <cell r="D212" t="str">
            <v>kmpl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11"/>
  <sheetViews>
    <sheetView tabSelected="1" workbookViewId="0">
      <selection activeCell="M68" sqref="M68"/>
    </sheetView>
  </sheetViews>
  <sheetFormatPr defaultColWidth="9.140625" defaultRowHeight="12.75" x14ac:dyDescent="0.2"/>
  <cols>
    <col min="1" max="1" width="2.7109375" style="1" customWidth="1"/>
    <col min="2" max="2" width="5.28515625" style="12" bestFit="1" customWidth="1"/>
    <col min="3" max="3" width="44.140625" style="1" customWidth="1"/>
    <col min="4" max="4" width="9.5703125" style="1" bestFit="1" customWidth="1"/>
    <col min="5" max="5" width="9.140625" style="1"/>
    <col min="6" max="6" width="10.85546875" style="1" customWidth="1"/>
    <col min="7" max="7" width="13.140625" style="1" bestFit="1" customWidth="1"/>
    <col min="8" max="8" width="40.140625" style="1" customWidth="1"/>
    <col min="9" max="16384" width="9.140625" style="1"/>
  </cols>
  <sheetData>
    <row r="1" spans="2:8" ht="16.5" customHeight="1" x14ac:dyDescent="0.2">
      <c r="H1" s="30" t="s">
        <v>139</v>
      </c>
    </row>
    <row r="2" spans="2:8" ht="16.5" customHeight="1" x14ac:dyDescent="0.2">
      <c r="H2" s="38" t="s">
        <v>145</v>
      </c>
    </row>
    <row r="3" spans="2:8" ht="16.5" customHeight="1" x14ac:dyDescent="0.2">
      <c r="H3" s="31"/>
    </row>
    <row r="4" spans="2:8" ht="16.5" customHeight="1" x14ac:dyDescent="0.2">
      <c r="B4" s="89" t="s">
        <v>140</v>
      </c>
      <c r="C4" s="89"/>
      <c r="D4" s="89"/>
      <c r="E4" s="89"/>
      <c r="F4" s="89"/>
      <c r="G4" s="89"/>
      <c r="H4" s="89"/>
    </row>
    <row r="5" spans="2:8" ht="13.5" thickBot="1" x14ac:dyDescent="0.25">
      <c r="B5" s="13"/>
      <c r="C5" s="14"/>
      <c r="D5" s="15"/>
      <c r="E5" s="16"/>
      <c r="F5" s="16"/>
      <c r="G5" s="16"/>
      <c r="H5" s="17"/>
    </row>
    <row r="6" spans="2:8" ht="13.5" thickBot="1" x14ac:dyDescent="0.25">
      <c r="B6" s="83" t="s">
        <v>141</v>
      </c>
      <c r="C6" s="84" t="s">
        <v>142</v>
      </c>
      <c r="D6" s="85" t="s">
        <v>0</v>
      </c>
      <c r="E6" s="86" t="s">
        <v>1</v>
      </c>
      <c r="F6" s="86" t="s">
        <v>2</v>
      </c>
      <c r="G6" s="87" t="s">
        <v>3</v>
      </c>
      <c r="H6" s="88" t="s">
        <v>4</v>
      </c>
    </row>
    <row r="7" spans="2:8" x14ac:dyDescent="0.2">
      <c r="B7" s="37">
        <v>1</v>
      </c>
      <c r="C7" s="32" t="s">
        <v>5</v>
      </c>
      <c r="D7" s="33"/>
      <c r="E7" s="34"/>
      <c r="F7" s="35"/>
      <c r="G7" s="36"/>
      <c r="H7" s="39"/>
    </row>
    <row r="8" spans="2:8" ht="38.25" x14ac:dyDescent="0.2">
      <c r="B8" s="58" t="s">
        <v>71</v>
      </c>
      <c r="C8" s="2" t="s">
        <v>6</v>
      </c>
      <c r="D8" s="3">
        <v>1</v>
      </c>
      <c r="E8" s="4" t="s">
        <v>7</v>
      </c>
      <c r="F8" s="5">
        <v>495.00000000000006</v>
      </c>
      <c r="G8" s="6">
        <f>F8*D8</f>
        <v>495.00000000000006</v>
      </c>
      <c r="H8" s="59"/>
    </row>
    <row r="9" spans="2:8" ht="25.5" x14ac:dyDescent="0.2">
      <c r="B9" s="58" t="s">
        <v>72</v>
      </c>
      <c r="C9" s="2" t="s">
        <v>86</v>
      </c>
      <c r="D9" s="3">
        <v>2</v>
      </c>
      <c r="E9" s="4" t="s">
        <v>7</v>
      </c>
      <c r="F9" s="5">
        <v>99.000000000000014</v>
      </c>
      <c r="G9" s="6">
        <f>F9*D9</f>
        <v>198.00000000000003</v>
      </c>
      <c r="H9" s="59"/>
    </row>
    <row r="10" spans="2:8" x14ac:dyDescent="0.2">
      <c r="B10" s="58" t="s">
        <v>73</v>
      </c>
      <c r="C10" s="2" t="s">
        <v>8</v>
      </c>
      <c r="D10" s="3">
        <v>3</v>
      </c>
      <c r="E10" s="4" t="s">
        <v>7</v>
      </c>
      <c r="F10" s="5">
        <v>65</v>
      </c>
      <c r="G10" s="6">
        <f>F10*D10</f>
        <v>195</v>
      </c>
      <c r="H10" s="59"/>
    </row>
    <row r="11" spans="2:8" ht="25.5" x14ac:dyDescent="0.2">
      <c r="B11" s="58" t="s">
        <v>74</v>
      </c>
      <c r="C11" s="2" t="s">
        <v>62</v>
      </c>
      <c r="D11" s="3">
        <f>81.5+18.2</f>
        <v>99.7</v>
      </c>
      <c r="E11" s="4" t="s">
        <v>9</v>
      </c>
      <c r="F11" s="5">
        <v>6.0500000000000007</v>
      </c>
      <c r="G11" s="6">
        <f>F11*D11</f>
        <v>603.18500000000006</v>
      </c>
      <c r="H11" s="59"/>
    </row>
    <row r="12" spans="2:8" ht="25.5" x14ac:dyDescent="0.2">
      <c r="B12" s="58" t="s">
        <v>75</v>
      </c>
      <c r="C12" s="2" t="s">
        <v>10</v>
      </c>
      <c r="D12" s="3">
        <f>110+17.8</f>
        <v>127.8</v>
      </c>
      <c r="E12" s="4" t="s">
        <v>11</v>
      </c>
      <c r="F12" s="5">
        <v>2.75</v>
      </c>
      <c r="G12" s="6">
        <f t="shared" ref="G12:G25" si="0">F12*D12</f>
        <v>351.45</v>
      </c>
      <c r="H12" s="59"/>
    </row>
    <row r="13" spans="2:8" ht="25.5" x14ac:dyDescent="0.2">
      <c r="B13" s="58" t="s">
        <v>76</v>
      </c>
      <c r="C13" s="2" t="s">
        <v>12</v>
      </c>
      <c r="D13" s="3">
        <v>1</v>
      </c>
      <c r="E13" s="4" t="s">
        <v>7</v>
      </c>
      <c r="F13" s="5">
        <v>220.00000000000003</v>
      </c>
      <c r="G13" s="6">
        <f t="shared" si="0"/>
        <v>220.00000000000003</v>
      </c>
      <c r="H13" s="59"/>
    </row>
    <row r="14" spans="2:8" ht="25.5" x14ac:dyDescent="0.2">
      <c r="B14" s="58" t="s">
        <v>77</v>
      </c>
      <c r="C14" s="2" t="s">
        <v>13</v>
      </c>
      <c r="D14" s="3">
        <v>82</v>
      </c>
      <c r="E14" s="4" t="s">
        <v>7</v>
      </c>
      <c r="F14" s="5">
        <v>4.5</v>
      </c>
      <c r="G14" s="6">
        <f t="shared" si="0"/>
        <v>369</v>
      </c>
      <c r="H14" s="59"/>
    </row>
    <row r="15" spans="2:8" ht="38.25" x14ac:dyDescent="0.2">
      <c r="B15" s="58" t="s">
        <v>70</v>
      </c>
      <c r="C15" s="2" t="s">
        <v>78</v>
      </c>
      <c r="D15" s="3">
        <v>1</v>
      </c>
      <c r="E15" s="4" t="s">
        <v>31</v>
      </c>
      <c r="F15" s="5">
        <v>250</v>
      </c>
      <c r="G15" s="6">
        <f t="shared" si="0"/>
        <v>250</v>
      </c>
      <c r="H15" s="59" t="s">
        <v>79</v>
      </c>
    </row>
    <row r="16" spans="2:8" x14ac:dyDescent="0.2">
      <c r="B16" s="58" t="s">
        <v>84</v>
      </c>
      <c r="C16" s="2" t="s">
        <v>85</v>
      </c>
      <c r="D16" s="3">
        <v>1</v>
      </c>
      <c r="E16" s="4" t="s">
        <v>31</v>
      </c>
      <c r="F16" s="5">
        <v>420</v>
      </c>
      <c r="G16" s="6">
        <f t="shared" si="0"/>
        <v>420</v>
      </c>
      <c r="H16" s="59" t="s">
        <v>146</v>
      </c>
    </row>
    <row r="17" spans="2:8" ht="13.5" thickBot="1" x14ac:dyDescent="0.25">
      <c r="B17" s="75" t="s">
        <v>87</v>
      </c>
      <c r="C17" s="63" t="s">
        <v>88</v>
      </c>
      <c r="D17" s="64">
        <v>1</v>
      </c>
      <c r="E17" s="65" t="s">
        <v>31</v>
      </c>
      <c r="F17" s="66">
        <v>625</v>
      </c>
      <c r="G17" s="67">
        <f t="shared" ref="G17" si="1">F17*D17</f>
        <v>625</v>
      </c>
      <c r="H17" s="76"/>
    </row>
    <row r="18" spans="2:8" x14ac:dyDescent="0.2">
      <c r="B18" s="102" t="str">
        <f>'[1]Eelarve '!A37</f>
        <v>2</v>
      </c>
      <c r="C18" s="77" t="s">
        <v>14</v>
      </c>
      <c r="D18" s="78"/>
      <c r="E18" s="79"/>
      <c r="F18" s="80"/>
      <c r="G18" s="81"/>
      <c r="H18" s="82"/>
    </row>
    <row r="19" spans="2:8" ht="25.5" x14ac:dyDescent="0.2">
      <c r="B19" s="103" t="str">
        <f>'[1]Eelarve '!A38</f>
        <v>2.1</v>
      </c>
      <c r="C19" s="2" t="s">
        <v>15</v>
      </c>
      <c r="D19" s="3">
        <f>D11</f>
        <v>99.7</v>
      </c>
      <c r="E19" s="4" t="s">
        <v>9</v>
      </c>
      <c r="F19" s="5">
        <v>9.3500000000000014</v>
      </c>
      <c r="G19" s="6">
        <f t="shared" si="0"/>
        <v>932.19500000000016</v>
      </c>
      <c r="H19" s="59"/>
    </row>
    <row r="20" spans="2:8" ht="25.5" x14ac:dyDescent="0.2">
      <c r="B20" s="103" t="str">
        <f>'[1]Eelarve '!A41</f>
        <v>2.2</v>
      </c>
      <c r="C20" s="2" t="s">
        <v>16</v>
      </c>
      <c r="D20" s="3">
        <v>3</v>
      </c>
      <c r="E20" s="4" t="s">
        <v>7</v>
      </c>
      <c r="F20" s="5">
        <v>55</v>
      </c>
      <c r="G20" s="6">
        <f t="shared" si="0"/>
        <v>165</v>
      </c>
      <c r="H20" s="59"/>
    </row>
    <row r="21" spans="2:8" ht="25.5" x14ac:dyDescent="0.2">
      <c r="B21" s="103" t="str">
        <f>'[1]Eelarve '!A44</f>
        <v>2.3</v>
      </c>
      <c r="C21" s="2" t="s">
        <v>17</v>
      </c>
      <c r="D21" s="3">
        <v>3</v>
      </c>
      <c r="E21" s="4" t="s">
        <v>7</v>
      </c>
      <c r="F21" s="5">
        <v>11</v>
      </c>
      <c r="G21" s="6">
        <f t="shared" si="0"/>
        <v>33</v>
      </c>
      <c r="H21" s="59"/>
    </row>
    <row r="22" spans="2:8" ht="25.5" x14ac:dyDescent="0.2">
      <c r="B22" s="103" t="str">
        <f>'[1]Eelarve '!A47</f>
        <v>2.4</v>
      </c>
      <c r="C22" s="2" t="s">
        <v>18</v>
      </c>
      <c r="D22" s="3">
        <v>3</v>
      </c>
      <c r="E22" s="4" t="s">
        <v>7</v>
      </c>
      <c r="F22" s="5">
        <v>22</v>
      </c>
      <c r="G22" s="6">
        <f t="shared" si="0"/>
        <v>66</v>
      </c>
      <c r="H22" s="59"/>
    </row>
    <row r="23" spans="2:8" ht="25.5" x14ac:dyDescent="0.2">
      <c r="B23" s="103" t="str">
        <f>'[1]Eelarve '!A50</f>
        <v>2.5</v>
      </c>
      <c r="C23" s="2" t="s">
        <v>19</v>
      </c>
      <c r="D23" s="3">
        <v>227</v>
      </c>
      <c r="E23" s="4" t="s">
        <v>9</v>
      </c>
      <c r="F23" s="5">
        <v>1.1000000000000001</v>
      </c>
      <c r="G23" s="6">
        <f t="shared" si="0"/>
        <v>249.70000000000002</v>
      </c>
      <c r="H23" s="59"/>
    </row>
    <row r="24" spans="2:8" ht="25.5" x14ac:dyDescent="0.2">
      <c r="B24" s="103" t="str">
        <f>'[1]Eelarve '!A53</f>
        <v>2.6</v>
      </c>
      <c r="C24" s="2" t="s">
        <v>20</v>
      </c>
      <c r="D24" s="3">
        <v>1</v>
      </c>
      <c r="E24" s="4" t="s">
        <v>7</v>
      </c>
      <c r="F24" s="5">
        <v>165</v>
      </c>
      <c r="G24" s="6">
        <f t="shared" si="0"/>
        <v>165</v>
      </c>
      <c r="H24" s="59"/>
    </row>
    <row r="25" spans="2:8" ht="13.5" thickBot="1" x14ac:dyDescent="0.25">
      <c r="B25" s="104" t="str">
        <f>'[1]Eelarve '!A56</f>
        <v>2.7</v>
      </c>
      <c r="C25" s="63" t="s">
        <v>21</v>
      </c>
      <c r="D25" s="64">
        <v>15</v>
      </c>
      <c r="E25" s="65" t="s">
        <v>7</v>
      </c>
      <c r="F25" s="66">
        <v>14.3</v>
      </c>
      <c r="G25" s="67">
        <f t="shared" si="0"/>
        <v>214.5</v>
      </c>
      <c r="H25" s="76"/>
    </row>
    <row r="26" spans="2:8" x14ac:dyDescent="0.2">
      <c r="B26" s="105" t="str">
        <f>'[1]Eelarve '!A65</f>
        <v>3</v>
      </c>
      <c r="C26" s="77" t="s">
        <v>22</v>
      </c>
      <c r="D26" s="78"/>
      <c r="E26" s="79"/>
      <c r="F26" s="80"/>
      <c r="G26" s="81"/>
      <c r="H26" s="82"/>
    </row>
    <row r="27" spans="2:8" x14ac:dyDescent="0.2">
      <c r="B27" s="106" t="s">
        <v>113</v>
      </c>
      <c r="C27" s="2" t="s">
        <v>81</v>
      </c>
      <c r="D27" s="3">
        <f>D11</f>
        <v>99.7</v>
      </c>
      <c r="E27" s="4" t="s">
        <v>9</v>
      </c>
      <c r="F27" s="5">
        <v>24.200000000000003</v>
      </c>
      <c r="G27" s="6">
        <f t="shared" ref="G27:G72" si="2">F27*D27</f>
        <v>2412.7400000000002</v>
      </c>
      <c r="H27" s="59" t="s">
        <v>69</v>
      </c>
    </row>
    <row r="28" spans="2:8" x14ac:dyDescent="0.2">
      <c r="B28" s="106" t="s">
        <v>114</v>
      </c>
      <c r="C28" s="2" t="s">
        <v>23</v>
      </c>
      <c r="D28" s="3">
        <v>118</v>
      </c>
      <c r="E28" s="4" t="s">
        <v>11</v>
      </c>
      <c r="F28" s="5">
        <v>8.25</v>
      </c>
      <c r="G28" s="6">
        <f t="shared" si="2"/>
        <v>973.5</v>
      </c>
      <c r="H28" s="59" t="s">
        <v>68</v>
      </c>
    </row>
    <row r="29" spans="2:8" x14ac:dyDescent="0.2">
      <c r="B29" s="106" t="s">
        <v>103</v>
      </c>
      <c r="C29" s="2" t="s">
        <v>82</v>
      </c>
      <c r="D29" s="3">
        <v>18.2</v>
      </c>
      <c r="E29" s="4" t="s">
        <v>9</v>
      </c>
      <c r="F29" s="5">
        <v>19</v>
      </c>
      <c r="G29" s="6">
        <f t="shared" si="2"/>
        <v>345.8</v>
      </c>
      <c r="H29" s="59" t="s">
        <v>83</v>
      </c>
    </row>
    <row r="30" spans="2:8" ht="25.5" x14ac:dyDescent="0.2">
      <c r="B30" s="106" t="s">
        <v>104</v>
      </c>
      <c r="C30" s="2" t="s">
        <v>24</v>
      </c>
      <c r="D30" s="3">
        <v>1</v>
      </c>
      <c r="E30" s="4" t="s">
        <v>7</v>
      </c>
      <c r="F30" s="5">
        <v>220.00000000000003</v>
      </c>
      <c r="G30" s="6">
        <f t="shared" si="2"/>
        <v>220.00000000000003</v>
      </c>
      <c r="H30" s="59" t="s">
        <v>97</v>
      </c>
    </row>
    <row r="31" spans="2:8" ht="25.5" x14ac:dyDescent="0.2">
      <c r="B31" s="106" t="s">
        <v>105</v>
      </c>
      <c r="C31" s="2" t="s">
        <v>25</v>
      </c>
      <c r="D31" s="3">
        <v>9.5</v>
      </c>
      <c r="E31" s="4" t="s">
        <v>9</v>
      </c>
      <c r="F31" s="5">
        <v>60.500000000000007</v>
      </c>
      <c r="G31" s="6">
        <f t="shared" si="2"/>
        <v>574.75000000000011</v>
      </c>
      <c r="H31" s="59"/>
    </row>
    <row r="32" spans="2:8" x14ac:dyDescent="0.2">
      <c r="B32" s="106" t="s">
        <v>106</v>
      </c>
      <c r="C32" s="2" t="s">
        <v>26</v>
      </c>
      <c r="D32" s="3">
        <f>2.6*3</f>
        <v>7.8000000000000007</v>
      </c>
      <c r="E32" s="4" t="s">
        <v>9</v>
      </c>
      <c r="F32" s="5">
        <v>60.500000000000007</v>
      </c>
      <c r="G32" s="6">
        <f t="shared" si="2"/>
        <v>471.90000000000009</v>
      </c>
      <c r="H32" s="59" t="s">
        <v>27</v>
      </c>
    </row>
    <row r="33" spans="2:8" x14ac:dyDescent="0.2">
      <c r="B33" s="106" t="s">
        <v>107</v>
      </c>
      <c r="C33" s="2" t="s">
        <v>102</v>
      </c>
      <c r="D33" s="3">
        <v>1</v>
      </c>
      <c r="E33" s="4" t="s">
        <v>7</v>
      </c>
      <c r="F33" s="5">
        <v>565</v>
      </c>
      <c r="G33" s="6">
        <f t="shared" si="2"/>
        <v>565</v>
      </c>
      <c r="H33" s="59"/>
    </row>
    <row r="34" spans="2:8" ht="25.5" x14ac:dyDescent="0.2">
      <c r="B34" s="106" t="s">
        <v>108</v>
      </c>
      <c r="C34" s="2" t="s">
        <v>28</v>
      </c>
      <c r="D34" s="3">
        <f>(2.1+2.1+0.9)*0.5</f>
        <v>2.5500000000000003</v>
      </c>
      <c r="E34" s="4" t="s">
        <v>9</v>
      </c>
      <c r="F34" s="5">
        <v>38.5</v>
      </c>
      <c r="G34" s="6">
        <f t="shared" si="2"/>
        <v>98.175000000000011</v>
      </c>
      <c r="H34" s="59"/>
    </row>
    <row r="35" spans="2:8" x14ac:dyDescent="0.2">
      <c r="B35" s="106" t="s">
        <v>109</v>
      </c>
      <c r="C35" s="2" t="s">
        <v>29</v>
      </c>
      <c r="D35" s="3">
        <v>1</v>
      </c>
      <c r="E35" s="4" t="s">
        <v>7</v>
      </c>
      <c r="F35" s="5">
        <v>38.5</v>
      </c>
      <c r="G35" s="6">
        <f t="shared" si="2"/>
        <v>38.5</v>
      </c>
      <c r="H35" s="59"/>
    </row>
    <row r="36" spans="2:8" x14ac:dyDescent="0.2">
      <c r="B36" s="106" t="s">
        <v>110</v>
      </c>
      <c r="C36" s="2" t="s">
        <v>30</v>
      </c>
      <c r="D36" s="3">
        <v>1</v>
      </c>
      <c r="E36" s="4" t="s">
        <v>31</v>
      </c>
      <c r="F36" s="5">
        <v>1210</v>
      </c>
      <c r="G36" s="6">
        <f t="shared" si="2"/>
        <v>1210</v>
      </c>
      <c r="H36" s="59"/>
    </row>
    <row r="37" spans="2:8" ht="25.5" x14ac:dyDescent="0.2">
      <c r="B37" s="106" t="s">
        <v>111</v>
      </c>
      <c r="C37" s="2" t="s">
        <v>32</v>
      </c>
      <c r="D37" s="3">
        <v>1</v>
      </c>
      <c r="E37" s="4" t="s">
        <v>31</v>
      </c>
      <c r="F37" s="5">
        <v>275</v>
      </c>
      <c r="G37" s="6">
        <f t="shared" si="2"/>
        <v>275</v>
      </c>
      <c r="H37" s="59"/>
    </row>
    <row r="38" spans="2:8" ht="25.5" x14ac:dyDescent="0.2">
      <c r="B38" s="106" t="s">
        <v>112</v>
      </c>
      <c r="C38" s="2" t="s">
        <v>33</v>
      </c>
      <c r="D38" s="3">
        <v>4</v>
      </c>
      <c r="E38" s="4" t="s">
        <v>9</v>
      </c>
      <c r="F38" s="5">
        <v>27.500000000000004</v>
      </c>
      <c r="G38" s="6">
        <f t="shared" si="2"/>
        <v>110.00000000000001</v>
      </c>
      <c r="H38" s="59"/>
    </row>
    <row r="39" spans="2:8" x14ac:dyDescent="0.2">
      <c r="B39" s="106" t="s">
        <v>115</v>
      </c>
      <c r="C39" s="2" t="s">
        <v>34</v>
      </c>
      <c r="D39" s="3">
        <v>11.5</v>
      </c>
      <c r="E39" s="4" t="s">
        <v>9</v>
      </c>
      <c r="F39" s="5">
        <v>27.500000000000004</v>
      </c>
      <c r="G39" s="6">
        <f t="shared" si="2"/>
        <v>316.25000000000006</v>
      </c>
      <c r="H39" s="59"/>
    </row>
    <row r="40" spans="2:8" ht="38.25" x14ac:dyDescent="0.2">
      <c r="B40" s="106" t="s">
        <v>116</v>
      </c>
      <c r="C40" s="2" t="s">
        <v>35</v>
      </c>
      <c r="D40" s="3">
        <v>1</v>
      </c>
      <c r="E40" s="4" t="s">
        <v>7</v>
      </c>
      <c r="F40" s="5">
        <v>7000</v>
      </c>
      <c r="G40" s="6">
        <f t="shared" si="2"/>
        <v>7000</v>
      </c>
      <c r="H40" s="59" t="s">
        <v>98</v>
      </c>
    </row>
    <row r="41" spans="2:8" x14ac:dyDescent="0.2">
      <c r="B41" s="106" t="s">
        <v>117</v>
      </c>
      <c r="C41" s="2" t="s">
        <v>66</v>
      </c>
      <c r="D41" s="3">
        <v>1</v>
      </c>
      <c r="E41" s="4" t="s">
        <v>7</v>
      </c>
      <c r="F41" s="5">
        <v>110.00000000000001</v>
      </c>
      <c r="G41" s="6">
        <f t="shared" si="2"/>
        <v>110.00000000000001</v>
      </c>
      <c r="H41" s="59"/>
    </row>
    <row r="42" spans="2:8" x14ac:dyDescent="0.2">
      <c r="B42" s="106" t="s">
        <v>118</v>
      </c>
      <c r="C42" s="2" t="s">
        <v>67</v>
      </c>
      <c r="D42" s="3">
        <v>1</v>
      </c>
      <c r="E42" s="4" t="s">
        <v>31</v>
      </c>
      <c r="F42" s="5">
        <v>220.00000000000003</v>
      </c>
      <c r="G42" s="6">
        <f t="shared" ref="G42:G48" si="3">F42*D42</f>
        <v>220.00000000000003</v>
      </c>
      <c r="H42" s="59"/>
    </row>
    <row r="43" spans="2:8" x14ac:dyDescent="0.2">
      <c r="B43" s="106" t="s">
        <v>119</v>
      </c>
      <c r="C43" s="2" t="s">
        <v>80</v>
      </c>
      <c r="D43" s="3">
        <v>1</v>
      </c>
      <c r="E43" s="4" t="s">
        <v>31</v>
      </c>
      <c r="F43" s="5">
        <v>221</v>
      </c>
      <c r="G43" s="6">
        <f t="shared" si="3"/>
        <v>221</v>
      </c>
      <c r="H43" s="59"/>
    </row>
    <row r="44" spans="2:8" x14ac:dyDescent="0.2">
      <c r="B44" s="106" t="s">
        <v>120</v>
      </c>
      <c r="C44" s="2" t="s">
        <v>89</v>
      </c>
      <c r="D44" s="3">
        <v>1</v>
      </c>
      <c r="E44" s="4" t="s">
        <v>31</v>
      </c>
      <c r="F44" s="5">
        <v>550</v>
      </c>
      <c r="G44" s="6">
        <f t="shared" si="3"/>
        <v>550</v>
      </c>
      <c r="H44" s="59"/>
    </row>
    <row r="45" spans="2:8" x14ac:dyDescent="0.2">
      <c r="B45" s="106" t="s">
        <v>121</v>
      </c>
      <c r="C45" s="2" t="s">
        <v>95</v>
      </c>
      <c r="D45" s="3">
        <v>1</v>
      </c>
      <c r="E45" s="4" t="s">
        <v>31</v>
      </c>
      <c r="F45" s="5">
        <v>265</v>
      </c>
      <c r="G45" s="6">
        <f t="shared" si="3"/>
        <v>265</v>
      </c>
      <c r="H45" s="59"/>
    </row>
    <row r="46" spans="2:8" x14ac:dyDescent="0.2">
      <c r="B46" s="106" t="s">
        <v>122</v>
      </c>
      <c r="C46" s="2" t="s">
        <v>91</v>
      </c>
      <c r="D46" s="3">
        <f>5.6*2.7</f>
        <v>15.12</v>
      </c>
      <c r="E46" s="4" t="s">
        <v>9</v>
      </c>
      <c r="F46" s="5">
        <v>39</v>
      </c>
      <c r="G46" s="6">
        <f t="shared" si="3"/>
        <v>589.67999999999995</v>
      </c>
      <c r="H46" s="59"/>
    </row>
    <row r="47" spans="2:8" x14ac:dyDescent="0.2">
      <c r="B47" s="106" t="s">
        <v>123</v>
      </c>
      <c r="C47" s="2" t="s">
        <v>90</v>
      </c>
      <c r="D47" s="3">
        <f>(1.2+1.2)*2.7</f>
        <v>6.48</v>
      </c>
      <c r="E47" s="4" t="s">
        <v>9</v>
      </c>
      <c r="F47" s="5">
        <v>39</v>
      </c>
      <c r="G47" s="6">
        <f t="shared" si="3"/>
        <v>252.72000000000003</v>
      </c>
      <c r="H47" s="59"/>
    </row>
    <row r="48" spans="2:8" ht="13.5" thickBot="1" x14ac:dyDescent="0.25">
      <c r="B48" s="107" t="s">
        <v>124</v>
      </c>
      <c r="C48" s="63" t="s">
        <v>92</v>
      </c>
      <c r="D48" s="64">
        <v>2</v>
      </c>
      <c r="E48" s="65" t="s">
        <v>7</v>
      </c>
      <c r="F48" s="66">
        <v>150</v>
      </c>
      <c r="G48" s="67">
        <f t="shared" si="3"/>
        <v>300</v>
      </c>
      <c r="H48" s="76"/>
    </row>
    <row r="49" spans="2:8" x14ac:dyDescent="0.2">
      <c r="B49" s="105">
        <v>4</v>
      </c>
      <c r="C49" s="77" t="s">
        <v>36</v>
      </c>
      <c r="D49" s="78"/>
      <c r="E49" s="79"/>
      <c r="F49" s="80"/>
      <c r="G49" s="81"/>
      <c r="H49" s="82"/>
    </row>
    <row r="50" spans="2:8" x14ac:dyDescent="0.2">
      <c r="B50" s="106" t="s">
        <v>147</v>
      </c>
      <c r="C50" s="2" t="s">
        <v>59</v>
      </c>
      <c r="D50" s="3">
        <v>421.5</v>
      </c>
      <c r="E50" s="4" t="s">
        <v>9</v>
      </c>
      <c r="F50" s="5">
        <v>15.950000000000001</v>
      </c>
      <c r="G50" s="6">
        <f t="shared" si="2"/>
        <v>6722.9250000000002</v>
      </c>
      <c r="H50" s="59"/>
    </row>
    <row r="51" spans="2:8" x14ac:dyDescent="0.2">
      <c r="B51" s="106" t="s">
        <v>148</v>
      </c>
      <c r="C51" s="2" t="s">
        <v>60</v>
      </c>
      <c r="D51" s="3">
        <v>973.9</v>
      </c>
      <c r="E51" s="4" t="s">
        <v>9</v>
      </c>
      <c r="F51" s="5">
        <v>14.850000000000001</v>
      </c>
      <c r="G51" s="6">
        <f t="shared" si="2"/>
        <v>14462.415000000001</v>
      </c>
      <c r="H51" s="59"/>
    </row>
    <row r="52" spans="2:8" x14ac:dyDescent="0.2">
      <c r="B52" s="106" t="s">
        <v>149</v>
      </c>
      <c r="C52" s="2" t="s">
        <v>61</v>
      </c>
      <c r="D52" s="3">
        <v>49.5</v>
      </c>
      <c r="E52" s="4" t="s">
        <v>9</v>
      </c>
      <c r="F52" s="5">
        <v>14.850000000000001</v>
      </c>
      <c r="G52" s="6">
        <f t="shared" si="2"/>
        <v>735.07500000000005</v>
      </c>
      <c r="H52" s="59"/>
    </row>
    <row r="53" spans="2:8" x14ac:dyDescent="0.2">
      <c r="B53" s="106" t="s">
        <v>150</v>
      </c>
      <c r="C53" s="2" t="s">
        <v>37</v>
      </c>
      <c r="D53" s="3">
        <v>12</v>
      </c>
      <c r="E53" s="4" t="s">
        <v>9</v>
      </c>
      <c r="F53" s="5">
        <v>22</v>
      </c>
      <c r="G53" s="6">
        <f t="shared" si="2"/>
        <v>264</v>
      </c>
      <c r="H53" s="59"/>
    </row>
    <row r="54" spans="2:8" ht="25.5" x14ac:dyDescent="0.2">
      <c r="B54" s="106" t="s">
        <v>151</v>
      </c>
      <c r="C54" s="2" t="s">
        <v>38</v>
      </c>
      <c r="D54" s="3">
        <v>2</v>
      </c>
      <c r="E54" s="4" t="s">
        <v>9</v>
      </c>
      <c r="F54" s="5">
        <v>38.5</v>
      </c>
      <c r="G54" s="6">
        <f t="shared" si="2"/>
        <v>77</v>
      </c>
      <c r="H54" s="59"/>
    </row>
    <row r="55" spans="2:8" ht="26.45" customHeight="1" x14ac:dyDescent="0.2">
      <c r="B55" s="106" t="s">
        <v>152</v>
      </c>
      <c r="C55" s="2" t="s">
        <v>39</v>
      </c>
      <c r="D55" s="3">
        <v>4</v>
      </c>
      <c r="E55" s="4" t="s">
        <v>9</v>
      </c>
      <c r="F55" s="5">
        <v>38.5</v>
      </c>
      <c r="G55" s="6">
        <f t="shared" si="2"/>
        <v>154</v>
      </c>
      <c r="H55" s="59"/>
    </row>
    <row r="56" spans="2:8" ht="39.75" customHeight="1" x14ac:dyDescent="0.2">
      <c r="B56" s="106" t="s">
        <v>153</v>
      </c>
      <c r="C56" s="2" t="s">
        <v>93</v>
      </c>
      <c r="D56" s="3">
        <f>4.41*2.7+1.3+1.6</f>
        <v>14.807000000000002</v>
      </c>
      <c r="E56" s="4" t="s">
        <v>9</v>
      </c>
      <c r="F56" s="5">
        <v>45</v>
      </c>
      <c r="G56" s="6">
        <f t="shared" si="2"/>
        <v>666.31500000000005</v>
      </c>
      <c r="H56" s="59" t="s">
        <v>100</v>
      </c>
    </row>
    <row r="57" spans="2:8" ht="18.75" customHeight="1" thickBot="1" x14ac:dyDescent="0.25">
      <c r="B57" s="106" t="s">
        <v>154</v>
      </c>
      <c r="C57" s="63" t="s">
        <v>101</v>
      </c>
      <c r="D57" s="64">
        <f>D46+(1.2+1.2+1.3)*2.7-2*(0.7*2.1)</f>
        <v>22.169999999999998</v>
      </c>
      <c r="E57" s="65" t="s">
        <v>9</v>
      </c>
      <c r="F57" s="66">
        <v>14.85</v>
      </c>
      <c r="G57" s="67">
        <f t="shared" si="2"/>
        <v>329.22449999999998</v>
      </c>
      <c r="H57" s="76"/>
    </row>
    <row r="58" spans="2:8" x14ac:dyDescent="0.2">
      <c r="B58" s="105">
        <v>5</v>
      </c>
      <c r="C58" s="77" t="s">
        <v>40</v>
      </c>
      <c r="D58" s="78"/>
      <c r="E58" s="79"/>
      <c r="F58" s="80"/>
      <c r="G58" s="81"/>
      <c r="H58" s="82"/>
    </row>
    <row r="59" spans="2:8" x14ac:dyDescent="0.2">
      <c r="B59" s="106" t="s">
        <v>125</v>
      </c>
      <c r="C59" s="2" t="s">
        <v>41</v>
      </c>
      <c r="D59" s="3">
        <v>5</v>
      </c>
      <c r="E59" s="4" t="s">
        <v>11</v>
      </c>
      <c r="F59" s="5">
        <v>60</v>
      </c>
      <c r="G59" s="6">
        <f t="shared" si="2"/>
        <v>300</v>
      </c>
      <c r="H59" s="59" t="s">
        <v>42</v>
      </c>
    </row>
    <row r="60" spans="2:8" x14ac:dyDescent="0.2">
      <c r="B60" s="106" t="s">
        <v>126</v>
      </c>
      <c r="C60" s="2" t="s">
        <v>43</v>
      </c>
      <c r="D60" s="3">
        <v>5</v>
      </c>
      <c r="E60" s="4" t="s">
        <v>11</v>
      </c>
      <c r="F60" s="5">
        <v>60</v>
      </c>
      <c r="G60" s="6">
        <f t="shared" si="2"/>
        <v>300</v>
      </c>
      <c r="H60" s="59" t="s">
        <v>42</v>
      </c>
    </row>
    <row r="61" spans="2:8" x14ac:dyDescent="0.2">
      <c r="B61" s="106" t="s">
        <v>127</v>
      </c>
      <c r="C61" s="2" t="s">
        <v>44</v>
      </c>
      <c r="D61" s="3">
        <v>5</v>
      </c>
      <c r="E61" s="4" t="s">
        <v>11</v>
      </c>
      <c r="F61" s="5">
        <v>60</v>
      </c>
      <c r="G61" s="6">
        <f t="shared" si="2"/>
        <v>300</v>
      </c>
      <c r="H61" s="59" t="s">
        <v>42</v>
      </c>
    </row>
    <row r="62" spans="2:8" x14ac:dyDescent="0.2">
      <c r="B62" s="106" t="s">
        <v>128</v>
      </c>
      <c r="C62" s="2" t="s">
        <v>45</v>
      </c>
      <c r="D62" s="3">
        <v>19</v>
      </c>
      <c r="E62" s="4" t="s">
        <v>11</v>
      </c>
      <c r="F62" s="5">
        <v>60</v>
      </c>
      <c r="G62" s="6">
        <f t="shared" si="2"/>
        <v>1140</v>
      </c>
      <c r="H62" s="59" t="s">
        <v>42</v>
      </c>
    </row>
    <row r="63" spans="2:8" x14ac:dyDescent="0.2">
      <c r="B63" s="106" t="s">
        <v>129</v>
      </c>
      <c r="C63" s="2" t="s">
        <v>46</v>
      </c>
      <c r="D63" s="3">
        <v>5</v>
      </c>
      <c r="E63" s="4" t="s">
        <v>11</v>
      </c>
      <c r="F63" s="5">
        <v>60</v>
      </c>
      <c r="G63" s="6">
        <f t="shared" si="2"/>
        <v>300</v>
      </c>
      <c r="H63" s="59" t="s">
        <v>42</v>
      </c>
    </row>
    <row r="64" spans="2:8" x14ac:dyDescent="0.2">
      <c r="B64" s="106" t="s">
        <v>130</v>
      </c>
      <c r="C64" s="2" t="s">
        <v>47</v>
      </c>
      <c r="D64" s="3">
        <v>6</v>
      </c>
      <c r="E64" s="4" t="s">
        <v>11</v>
      </c>
      <c r="F64" s="5">
        <v>60</v>
      </c>
      <c r="G64" s="6">
        <f t="shared" si="2"/>
        <v>360</v>
      </c>
      <c r="H64" s="59" t="s">
        <v>42</v>
      </c>
    </row>
    <row r="65" spans="2:8" x14ac:dyDescent="0.2">
      <c r="B65" s="106" t="s">
        <v>94</v>
      </c>
      <c r="C65" s="2" t="s">
        <v>48</v>
      </c>
      <c r="D65" s="3">
        <v>5</v>
      </c>
      <c r="E65" s="4" t="s">
        <v>11</v>
      </c>
      <c r="F65" s="5">
        <v>60</v>
      </c>
      <c r="G65" s="6">
        <f t="shared" si="2"/>
        <v>300</v>
      </c>
      <c r="H65" s="59" t="s">
        <v>42</v>
      </c>
    </row>
    <row r="66" spans="2:8" x14ac:dyDescent="0.2">
      <c r="B66" s="106" t="s">
        <v>131</v>
      </c>
      <c r="C66" s="2" t="s">
        <v>49</v>
      </c>
      <c r="D66" s="3">
        <v>13</v>
      </c>
      <c r="E66" s="4" t="s">
        <v>11</v>
      </c>
      <c r="F66" s="5">
        <v>60</v>
      </c>
      <c r="G66" s="6">
        <f t="shared" si="2"/>
        <v>780</v>
      </c>
      <c r="H66" s="59" t="s">
        <v>42</v>
      </c>
    </row>
    <row r="67" spans="2:8" ht="25.5" x14ac:dyDescent="0.2">
      <c r="B67" s="106" t="s">
        <v>155</v>
      </c>
      <c r="C67" s="2" t="s">
        <v>50</v>
      </c>
      <c r="D67" s="3">
        <v>65</v>
      </c>
      <c r="E67" s="4" t="s">
        <v>7</v>
      </c>
      <c r="F67" s="5">
        <v>58.1</v>
      </c>
      <c r="G67" s="6">
        <f t="shared" si="2"/>
        <v>3776.5</v>
      </c>
      <c r="H67" s="59" t="s">
        <v>51</v>
      </c>
    </row>
    <row r="68" spans="2:8" ht="25.5" x14ac:dyDescent="0.2">
      <c r="B68" s="106" t="s">
        <v>156</v>
      </c>
      <c r="C68" s="7" t="s">
        <v>52</v>
      </c>
      <c r="D68" s="8">
        <v>1</v>
      </c>
      <c r="E68" s="9" t="s">
        <v>7</v>
      </c>
      <c r="F68" s="5">
        <v>1408</v>
      </c>
      <c r="G68" s="6">
        <f t="shared" si="2"/>
        <v>1408</v>
      </c>
      <c r="H68" s="60"/>
    </row>
    <row r="69" spans="2:8" x14ac:dyDescent="0.2">
      <c r="B69" s="106" t="s">
        <v>157</v>
      </c>
      <c r="C69" s="2" t="s">
        <v>53</v>
      </c>
      <c r="D69" s="3">
        <v>1</v>
      </c>
      <c r="E69" s="4" t="s">
        <v>7</v>
      </c>
      <c r="F69" s="5">
        <v>385.00000000000006</v>
      </c>
      <c r="G69" s="6">
        <f t="shared" si="2"/>
        <v>385.00000000000006</v>
      </c>
      <c r="H69" s="59"/>
    </row>
    <row r="70" spans="2:8" x14ac:dyDescent="0.2">
      <c r="B70" s="106" t="s">
        <v>158</v>
      </c>
      <c r="C70" s="2" t="s">
        <v>64</v>
      </c>
      <c r="D70" s="3">
        <v>1</v>
      </c>
      <c r="E70" s="4" t="s">
        <v>7</v>
      </c>
      <c r="F70" s="5">
        <v>605</v>
      </c>
      <c r="G70" s="6">
        <f t="shared" si="2"/>
        <v>605</v>
      </c>
      <c r="H70" s="59" t="s">
        <v>65</v>
      </c>
    </row>
    <row r="71" spans="2:8" ht="25.5" x14ac:dyDescent="0.2">
      <c r="B71" s="106" t="s">
        <v>159</v>
      </c>
      <c r="C71" s="2" t="s">
        <v>99</v>
      </c>
      <c r="D71" s="3">
        <v>1</v>
      </c>
      <c r="E71" s="4" t="s">
        <v>31</v>
      </c>
      <c r="F71" s="5">
        <v>250</v>
      </c>
      <c r="G71" s="6">
        <f t="shared" si="2"/>
        <v>250</v>
      </c>
      <c r="H71" s="59"/>
    </row>
    <row r="72" spans="2:8" ht="26.25" thickBot="1" x14ac:dyDescent="0.25">
      <c r="B72" s="107" t="s">
        <v>160</v>
      </c>
      <c r="C72" s="63" t="s">
        <v>96</v>
      </c>
      <c r="D72" s="64">
        <v>2</v>
      </c>
      <c r="E72" s="65" t="s">
        <v>7</v>
      </c>
      <c r="F72" s="66">
        <v>115</v>
      </c>
      <c r="G72" s="67">
        <f t="shared" si="2"/>
        <v>230</v>
      </c>
      <c r="H72" s="76"/>
    </row>
    <row r="73" spans="2:8" x14ac:dyDescent="0.2">
      <c r="B73" s="108">
        <v>6</v>
      </c>
      <c r="C73" s="69" t="s">
        <v>143</v>
      </c>
      <c r="D73" s="70"/>
      <c r="E73" s="71"/>
      <c r="F73" s="72"/>
      <c r="G73" s="73"/>
      <c r="H73" s="74"/>
    </row>
    <row r="74" spans="2:8" x14ac:dyDescent="0.2">
      <c r="B74" s="61" t="s">
        <v>132</v>
      </c>
      <c r="C74" s="7" t="s">
        <v>54</v>
      </c>
      <c r="D74" s="8">
        <v>1</v>
      </c>
      <c r="E74" s="9" t="s">
        <v>31</v>
      </c>
      <c r="F74" s="10">
        <v>385.00000000000006</v>
      </c>
      <c r="G74" s="6">
        <f t="shared" ref="G74:G77" si="4">F74*D74</f>
        <v>385.00000000000006</v>
      </c>
      <c r="H74" s="60"/>
    </row>
    <row r="75" spans="2:8" ht="51" x14ac:dyDescent="0.2">
      <c r="B75" s="61" t="s">
        <v>133</v>
      </c>
      <c r="C75" s="40" t="str">
        <f>'[1]Eelarve '!B210</f>
        <v>Platsikulud</v>
      </c>
      <c r="D75" s="3">
        <f>'[1]Eelarve '!C210</f>
        <v>1</v>
      </c>
      <c r="E75" s="4" t="str">
        <f>'[1]Eelarve '!D210</f>
        <v>kmpl</v>
      </c>
      <c r="F75" s="5">
        <v>1800</v>
      </c>
      <c r="G75" s="6">
        <f t="shared" si="4"/>
        <v>1800</v>
      </c>
      <c r="H75" s="60" t="s">
        <v>63</v>
      </c>
    </row>
    <row r="76" spans="2:8" x14ac:dyDescent="0.2">
      <c r="B76" s="61" t="s">
        <v>134</v>
      </c>
      <c r="C76" s="2" t="str">
        <f>'[1]Eelarve '!B212</f>
        <v>Objekti juhtimiskulud</v>
      </c>
      <c r="D76" s="3">
        <f>'[1]Eelarve '!C212</f>
        <v>1</v>
      </c>
      <c r="E76" s="4" t="str">
        <f>'[1]Eelarve '!D212</f>
        <v>kmpl</v>
      </c>
      <c r="F76" s="5">
        <v>3600</v>
      </c>
      <c r="G76" s="6">
        <f t="shared" si="4"/>
        <v>3600</v>
      </c>
      <c r="H76" s="60"/>
    </row>
    <row r="77" spans="2:8" ht="13.5" thickBot="1" x14ac:dyDescent="0.25">
      <c r="B77" s="62" t="s">
        <v>135</v>
      </c>
      <c r="C77" s="63" t="s">
        <v>55</v>
      </c>
      <c r="D77" s="64">
        <v>1</v>
      </c>
      <c r="E77" s="65" t="s">
        <v>31</v>
      </c>
      <c r="F77" s="66">
        <v>420</v>
      </c>
      <c r="G77" s="67">
        <f t="shared" si="4"/>
        <v>420</v>
      </c>
      <c r="H77" s="68"/>
    </row>
    <row r="78" spans="2:8" x14ac:dyDescent="0.2">
      <c r="B78" s="90" t="s">
        <v>56</v>
      </c>
      <c r="C78" s="91"/>
      <c r="D78" s="91"/>
      <c r="E78" s="91"/>
      <c r="F78" s="91"/>
      <c r="G78" s="55">
        <f>SUM(G8:G77)</f>
        <v>62722.499499999991</v>
      </c>
    </row>
    <row r="79" spans="2:8" x14ac:dyDescent="0.2">
      <c r="B79" s="96" t="s">
        <v>136</v>
      </c>
      <c r="C79" s="97"/>
      <c r="D79" s="97"/>
      <c r="E79" s="97"/>
      <c r="F79" s="98"/>
      <c r="G79" s="54">
        <f>G78*0.1</f>
        <v>6272.2499499999994</v>
      </c>
    </row>
    <row r="80" spans="2:8" x14ac:dyDescent="0.2">
      <c r="B80" s="99" t="s">
        <v>137</v>
      </c>
      <c r="C80" s="100"/>
      <c r="D80" s="100"/>
      <c r="E80" s="100"/>
      <c r="F80" s="101"/>
      <c r="G80" s="55">
        <f>G78+G79</f>
        <v>68994.749449999988</v>
      </c>
    </row>
    <row r="81" spans="2:7" x14ac:dyDescent="0.2">
      <c r="B81" s="99" t="s">
        <v>144</v>
      </c>
      <c r="C81" s="100"/>
      <c r="D81" s="100"/>
      <c r="E81" s="100"/>
      <c r="F81" s="101"/>
      <c r="G81" s="55">
        <f>G80*0.07</f>
        <v>4829.6324614999994</v>
      </c>
    </row>
    <row r="82" spans="2:7" x14ac:dyDescent="0.2">
      <c r="B82" s="99" t="s">
        <v>138</v>
      </c>
      <c r="C82" s="100"/>
      <c r="D82" s="100"/>
      <c r="E82" s="100"/>
      <c r="F82" s="101"/>
      <c r="G82" s="55">
        <f>G80+G81</f>
        <v>73824.381911499993</v>
      </c>
    </row>
    <row r="83" spans="2:7" x14ac:dyDescent="0.2">
      <c r="B83" s="92" t="s">
        <v>57</v>
      </c>
      <c r="C83" s="93"/>
      <c r="D83" s="93"/>
      <c r="E83" s="93"/>
      <c r="F83" s="93"/>
      <c r="G83" s="56">
        <f>G82*0.2</f>
        <v>14764.876382299999</v>
      </c>
    </row>
    <row r="84" spans="2:7" ht="13.5" thickBot="1" x14ac:dyDescent="0.25">
      <c r="B84" s="94" t="s">
        <v>58</v>
      </c>
      <c r="C84" s="95"/>
      <c r="D84" s="95"/>
      <c r="E84" s="95"/>
      <c r="F84" s="95"/>
      <c r="G84" s="57">
        <f>G78+G83</f>
        <v>77487.375882299995</v>
      </c>
    </row>
    <row r="86" spans="2:7" x14ac:dyDescent="0.2">
      <c r="B86" s="11"/>
      <c r="C86" s="18"/>
      <c r="D86" s="17"/>
      <c r="E86" s="17"/>
      <c r="F86" s="17"/>
      <c r="G86" s="17"/>
    </row>
    <row r="87" spans="2:7" x14ac:dyDescent="0.2">
      <c r="B87" s="11"/>
      <c r="C87" s="19"/>
      <c r="D87" s="20"/>
      <c r="E87" s="17"/>
      <c r="F87" s="21"/>
      <c r="G87" s="17"/>
    </row>
    <row r="88" spans="2:7" x14ac:dyDescent="0.2">
      <c r="B88" s="11"/>
      <c r="C88" s="22"/>
      <c r="D88" s="20"/>
      <c r="E88" s="17"/>
      <c r="F88" s="21"/>
      <c r="G88" s="17"/>
    </row>
    <row r="89" spans="2:7" x14ac:dyDescent="0.2">
      <c r="B89" s="11"/>
      <c r="C89" s="22"/>
      <c r="D89" s="20"/>
      <c r="E89" s="17"/>
      <c r="F89" s="21"/>
      <c r="G89" s="17"/>
    </row>
    <row r="90" spans="2:7" x14ac:dyDescent="0.2">
      <c r="B90" s="11"/>
      <c r="C90" s="22"/>
      <c r="D90" s="20"/>
      <c r="E90" s="17"/>
      <c r="F90" s="21"/>
      <c r="G90" s="17"/>
    </row>
    <row r="91" spans="2:7" x14ac:dyDescent="0.2">
      <c r="B91" s="11"/>
      <c r="C91" s="22"/>
      <c r="D91" s="20"/>
      <c r="E91" s="17"/>
      <c r="F91" s="21"/>
      <c r="G91" s="17"/>
    </row>
    <row r="92" spans="2:7" x14ac:dyDescent="0.2">
      <c r="B92" s="11"/>
      <c r="C92" s="22"/>
      <c r="D92" s="20"/>
      <c r="E92" s="17"/>
      <c r="F92" s="21"/>
      <c r="G92" s="17"/>
    </row>
    <row r="93" spans="2:7" x14ac:dyDescent="0.2">
      <c r="B93" s="11"/>
      <c r="C93" s="22"/>
      <c r="D93" s="20"/>
      <c r="E93" s="17"/>
      <c r="F93" s="21"/>
      <c r="G93" s="17"/>
    </row>
    <row r="94" spans="2:7" x14ac:dyDescent="0.2">
      <c r="B94" s="11"/>
      <c r="C94" s="22"/>
      <c r="D94" s="20"/>
      <c r="E94" s="17"/>
      <c r="F94" s="21"/>
      <c r="G94" s="17"/>
    </row>
    <row r="95" spans="2:7" x14ac:dyDescent="0.2">
      <c r="B95" s="23"/>
      <c r="C95" s="22"/>
      <c r="D95" s="20"/>
      <c r="E95" s="17"/>
      <c r="F95" s="21"/>
      <c r="G95" s="17"/>
    </row>
    <row r="96" spans="2:7" x14ac:dyDescent="0.2">
      <c r="B96" s="11"/>
      <c r="C96" s="22"/>
      <c r="D96" s="20"/>
      <c r="E96" s="17"/>
      <c r="F96" s="21"/>
      <c r="G96" s="17"/>
    </row>
    <row r="97" spans="2:8" x14ac:dyDescent="0.2">
      <c r="B97" s="24"/>
      <c r="C97" s="22"/>
      <c r="D97" s="20"/>
      <c r="E97" s="17"/>
      <c r="F97" s="21"/>
      <c r="G97" s="17"/>
    </row>
    <row r="98" spans="2:8" x14ac:dyDescent="0.2">
      <c r="B98" s="24"/>
      <c r="C98" s="22"/>
      <c r="D98" s="20"/>
      <c r="E98" s="17"/>
      <c r="F98" s="21"/>
      <c r="G98" s="17"/>
    </row>
    <row r="99" spans="2:8" x14ac:dyDescent="0.2">
      <c r="B99" s="11"/>
      <c r="C99" s="22"/>
      <c r="D99" s="20"/>
      <c r="E99" s="17"/>
      <c r="F99" s="21"/>
      <c r="G99" s="17"/>
    </row>
    <row r="100" spans="2:8" x14ac:dyDescent="0.2">
      <c r="B100" s="41"/>
      <c r="C100" s="42"/>
      <c r="D100" s="43"/>
      <c r="E100" s="44"/>
      <c r="F100" s="45"/>
      <c r="G100" s="44"/>
      <c r="H100" s="46"/>
    </row>
    <row r="101" spans="2:8" x14ac:dyDescent="0.2">
      <c r="B101" s="41"/>
      <c r="C101" s="42"/>
      <c r="D101" s="43"/>
      <c r="E101" s="44"/>
      <c r="F101" s="45"/>
      <c r="G101" s="44"/>
      <c r="H101" s="46"/>
    </row>
    <row r="102" spans="2:8" x14ac:dyDescent="0.2">
      <c r="B102" s="47"/>
      <c r="C102" s="42"/>
      <c r="D102" s="43"/>
      <c r="E102" s="44"/>
      <c r="F102" s="45"/>
      <c r="G102" s="44"/>
      <c r="H102" s="46"/>
    </row>
    <row r="103" spans="2:8" x14ac:dyDescent="0.2">
      <c r="B103" s="47"/>
      <c r="C103" s="42"/>
      <c r="D103" s="43"/>
      <c r="E103" s="44"/>
      <c r="F103" s="45"/>
      <c r="G103" s="44"/>
      <c r="H103" s="46"/>
    </row>
    <row r="104" spans="2:8" x14ac:dyDescent="0.2">
      <c r="B104" s="47"/>
      <c r="C104" s="42"/>
      <c r="D104" s="43"/>
      <c r="E104" s="44"/>
      <c r="F104" s="45"/>
      <c r="G104" s="44"/>
      <c r="H104" s="46"/>
    </row>
    <row r="105" spans="2:8" x14ac:dyDescent="0.2">
      <c r="B105" s="48"/>
      <c r="C105" s="42"/>
      <c r="D105" s="43"/>
      <c r="E105" s="44"/>
      <c r="F105" s="49"/>
      <c r="G105" s="44"/>
      <c r="H105" s="46"/>
    </row>
    <row r="106" spans="2:8" x14ac:dyDescent="0.2">
      <c r="B106" s="50"/>
      <c r="C106" s="51"/>
      <c r="D106" s="52"/>
      <c r="E106" s="53"/>
      <c r="F106" s="53"/>
      <c r="G106" s="53"/>
      <c r="H106" s="46"/>
    </row>
    <row r="107" spans="2:8" x14ac:dyDescent="0.2">
      <c r="B107" s="50"/>
      <c r="C107" s="51"/>
      <c r="D107" s="52"/>
      <c r="E107" s="53"/>
      <c r="F107" s="53"/>
      <c r="G107" s="53"/>
      <c r="H107" s="46"/>
    </row>
    <row r="108" spans="2:8" x14ac:dyDescent="0.2">
      <c r="B108" s="50"/>
      <c r="C108" s="51"/>
      <c r="D108" s="52"/>
      <c r="E108" s="53"/>
      <c r="F108" s="53"/>
      <c r="G108" s="53"/>
      <c r="H108" s="46"/>
    </row>
    <row r="109" spans="2:8" x14ac:dyDescent="0.2">
      <c r="B109" s="50"/>
      <c r="C109" s="51"/>
      <c r="D109" s="52"/>
      <c r="E109" s="53"/>
      <c r="F109" s="53"/>
      <c r="G109" s="53"/>
      <c r="H109" s="46"/>
    </row>
    <row r="110" spans="2:8" x14ac:dyDescent="0.2">
      <c r="B110" s="26"/>
      <c r="C110" s="27"/>
      <c r="D110" s="28"/>
      <c r="E110" s="29"/>
      <c r="F110" s="29"/>
      <c r="G110" s="29"/>
      <c r="H110" s="25"/>
    </row>
    <row r="111" spans="2:8" x14ac:dyDescent="0.2">
      <c r="B111" s="26"/>
      <c r="C111" s="27"/>
      <c r="D111" s="28"/>
      <c r="E111" s="29"/>
      <c r="F111" s="29"/>
      <c r="G111" s="29"/>
      <c r="H111" s="25"/>
    </row>
  </sheetData>
  <mergeCells count="8">
    <mergeCell ref="B4:H4"/>
    <mergeCell ref="B78:F78"/>
    <mergeCell ref="B83:F83"/>
    <mergeCell ref="B84:F84"/>
    <mergeCell ref="B79:F79"/>
    <mergeCell ref="B80:F80"/>
    <mergeCell ref="B81:F81"/>
    <mergeCell ref="B82:F82"/>
  </mergeCells>
  <phoneticPr fontId="14" type="noConversion"/>
  <pageMargins left="0.25" right="0.25" top="0.75" bottom="0.75" header="0.3" footer="0.3"/>
  <pageSetup paperSize="9" scale="4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Kristin Tamm</cp:lastModifiedBy>
  <cp:lastPrinted>2020-03-02T06:38:01Z</cp:lastPrinted>
  <dcterms:created xsi:type="dcterms:W3CDTF">2020-02-21T13:08:53Z</dcterms:created>
  <dcterms:modified xsi:type="dcterms:W3CDTF">2020-07-07T07:30:43Z</dcterms:modified>
</cp:coreProperties>
</file>